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195" windowHeight="7230"/>
  </bookViews>
  <sheets>
    <sheet name="90(CHƯA) (2)" sheetId="1" r:id="rId1"/>
  </sheets>
  <definedNames>
    <definedName name="_xlnm._FilterDatabase" localSheetId="0" hidden="1">'90(CHƯA) (2)'!$A$2:$M$9</definedName>
  </definedNames>
  <calcPr calcId="144525"/>
</workbook>
</file>

<file path=xl/calcChain.xml><?xml version="1.0" encoding="utf-8"?>
<calcChain xmlns="http://schemas.openxmlformats.org/spreadsheetml/2006/main">
  <c r="M9" i="1" l="1"/>
  <c r="D9" i="1"/>
  <c r="C9" i="1"/>
  <c r="G9" i="1" s="1"/>
  <c r="M8" i="1"/>
  <c r="D8" i="1"/>
  <c r="C8" i="1"/>
  <c r="G8" i="1" s="1"/>
  <c r="M7" i="1"/>
  <c r="D7" i="1"/>
  <c r="C7" i="1"/>
  <c r="G7" i="1" s="1"/>
  <c r="M6" i="1"/>
  <c r="D6" i="1"/>
  <c r="C6" i="1"/>
  <c r="G6" i="1" s="1"/>
  <c r="M5" i="1"/>
  <c r="D5" i="1"/>
  <c r="C5" i="1"/>
  <c r="G5" i="1" s="1"/>
  <c r="M4" i="1"/>
  <c r="D4" i="1"/>
  <c r="C4" i="1"/>
  <c r="G4" i="1" s="1"/>
  <c r="M3" i="1"/>
  <c r="D3" i="1"/>
  <c r="C3" i="1"/>
  <c r="G3" i="1" s="1"/>
  <c r="E3" i="1" l="1"/>
  <c r="I3" i="1" s="1"/>
  <c r="E4" i="1"/>
  <c r="I4" i="1" s="1"/>
  <c r="E5" i="1"/>
  <c r="I5" i="1" s="1"/>
  <c r="E6" i="1"/>
  <c r="I6" i="1" s="1"/>
  <c r="E7" i="1"/>
  <c r="I7" i="1" s="1"/>
  <c r="E8" i="1"/>
  <c r="I8" i="1" s="1"/>
  <c r="E9" i="1"/>
  <c r="I9" i="1" s="1"/>
  <c r="H8" i="1" l="1"/>
  <c r="H6" i="1"/>
  <c r="H4" i="1"/>
  <c r="H9" i="1"/>
  <c r="H7" i="1"/>
  <c r="H5" i="1"/>
  <c r="H3" i="1"/>
  <c r="J3" i="1" l="1"/>
  <c r="L3" i="1"/>
  <c r="J7" i="1"/>
  <c r="K7" i="1" s="1"/>
  <c r="L7" i="1"/>
  <c r="J4" i="1"/>
  <c r="L4" i="1"/>
  <c r="J8" i="1"/>
  <c r="K8" i="1" s="1"/>
  <c r="L8" i="1"/>
  <c r="J5" i="1"/>
  <c r="K5" i="1" s="1"/>
  <c r="L5" i="1"/>
  <c r="J9" i="1"/>
  <c r="K9" i="1" s="1"/>
  <c r="L9" i="1"/>
  <c r="J6" i="1"/>
  <c r="K6" i="1" s="1"/>
  <c r="L6" i="1"/>
  <c r="K4" i="1" l="1"/>
  <c r="N15" i="1"/>
  <c r="M15" i="1"/>
  <c r="K3" i="1"/>
  <c r="M14" i="1"/>
</calcChain>
</file>

<file path=xl/sharedStrings.xml><?xml version="1.0" encoding="utf-8"?>
<sst xmlns="http://schemas.openxmlformats.org/spreadsheetml/2006/main" count="63" uniqueCount="61">
  <si>
    <t>BẢNG DOANH THU CÁC CÂU LẠC BỘ BÓNG ĐÁ NĂM 2012</t>
  </si>
  <si>
    <t>STT</t>
  </si>
  <si>
    <t>MÃ CLB</t>
  </si>
  <si>
    <t xml:space="preserve">TÊN CLB </t>
  </si>
  <si>
    <t xml:space="preserve">TÊN NƯỚC </t>
  </si>
  <si>
    <t>SÂN VĐ</t>
  </si>
  <si>
    <t>SỐ LƯỢNG CĐV</t>
  </si>
  <si>
    <t>GIÁ VÉ</t>
  </si>
  <si>
    <t>PHỤ THU</t>
  </si>
  <si>
    <t>DOANH THU</t>
  </si>
  <si>
    <t>LÃI LỖ</t>
  </si>
  <si>
    <t>TIỀN GIẢM</t>
  </si>
  <si>
    <t xml:space="preserve">HẠNG </t>
  </si>
  <si>
    <t>001</t>
  </si>
  <si>
    <t>IAC1</t>
  </si>
  <si>
    <t>002</t>
  </si>
  <si>
    <t>EMU2</t>
  </si>
  <si>
    <t>003</t>
  </si>
  <si>
    <t>FPS2</t>
  </si>
  <si>
    <t>004</t>
  </si>
  <si>
    <t>SBA1</t>
  </si>
  <si>
    <t>005</t>
  </si>
  <si>
    <t>SRE1</t>
  </si>
  <si>
    <t>006</t>
  </si>
  <si>
    <t>GBM2</t>
  </si>
  <si>
    <t>007</t>
  </si>
  <si>
    <t>PBI2</t>
  </si>
  <si>
    <t xml:space="preserve">BẢNG 1: TÊN NƯỚC </t>
  </si>
  <si>
    <t>BẢNG 2:TÊN CÂU LẠC BỘ VÀ GIÁ VÉ</t>
  </si>
  <si>
    <t>BẢNG 3 :BẢNG THỐNG KÊ</t>
  </si>
  <si>
    <t xml:space="preserve">MÃ </t>
  </si>
  <si>
    <t>MÃ</t>
  </si>
  <si>
    <t>TÊN CLB</t>
  </si>
  <si>
    <t>Gía vé</t>
  </si>
  <si>
    <t xml:space="preserve">TỔNG DOANH THU </t>
  </si>
  <si>
    <t>E</t>
  </si>
  <si>
    <t>ANH</t>
  </si>
  <si>
    <t>AC</t>
  </si>
  <si>
    <t xml:space="preserve">Ac Milan </t>
  </si>
  <si>
    <t>F</t>
  </si>
  <si>
    <t>PHÁP</t>
  </si>
  <si>
    <t>BA</t>
  </si>
  <si>
    <t>Barcelona</t>
  </si>
  <si>
    <t>G</t>
  </si>
  <si>
    <t>ĐỨC</t>
  </si>
  <si>
    <t>BI</t>
  </si>
  <si>
    <t>Benfica</t>
  </si>
  <si>
    <t>I</t>
  </si>
  <si>
    <t>Ý</t>
  </si>
  <si>
    <t>BM</t>
  </si>
  <si>
    <t>B.Munich</t>
  </si>
  <si>
    <t>P</t>
  </si>
  <si>
    <t>BỒ ĐÀO NHA</t>
  </si>
  <si>
    <t>MU</t>
  </si>
  <si>
    <t>Manchaster</t>
  </si>
  <si>
    <t>S</t>
  </si>
  <si>
    <t>TÂY BAN NHA</t>
  </si>
  <si>
    <t>PS</t>
  </si>
  <si>
    <t>Paris SG</t>
  </si>
  <si>
    <t>RE</t>
  </si>
  <si>
    <t>Real Madrit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</si>
</sst>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/>
    <xf numFmtId="0" fontId="1" fillId="0" borderId="0" xfId="0" applyFont="1"/>
    <xf numFmtId="1" fontId="1" fillId="0" borderId="0" xfId="0" applyNumberFormat="1" applyFont="1" applyAlignment="1">
      <alignment horizontal="center"/>
    </xf>
    <xf numFmtId="0" fontId="2" fillId="0" borderId="0" xfId="0" applyFont="1"/>
    <xf numFmtId="1" fontId="2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49" fontId="2" fillId="0" borderId="1" xfId="0" applyNumberFormat="1" applyFont="1" applyBorder="1"/>
    <xf numFmtId="0" fontId="2" fillId="0" borderId="1" xfId="0" applyFont="1" applyBorder="1"/>
    <xf numFmtId="1" fontId="2" fillId="0" borderId="1" xfId="0" applyNumberFormat="1" applyFont="1" applyBorder="1" applyAlignment="1">
      <alignment horizontal="center"/>
    </xf>
    <xf numFmtId="49" fontId="3" fillId="0" borderId="0" xfId="0" applyNumberFormat="1" applyFont="1"/>
    <xf numFmtId="0" fontId="3" fillId="0" borderId="0" xfId="0" applyFont="1"/>
    <xf numFmtId="1" fontId="3" fillId="0" borderId="0" xfId="0" applyNumberFormat="1" applyFont="1" applyAlignment="1">
      <alignment horizontal="center"/>
    </xf>
    <xf numFmtId="0" fontId="1" fillId="0" borderId="0" xfId="0" applyFont="1" applyAlignment="1">
      <alignment vertical="center" wrapText="1"/>
    </xf>
    <xf numFmtId="1" fontId="1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1" fontId="1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/>
    <xf numFmtId="0" fontId="2" fillId="0" borderId="0" xfId="0" applyFont="1" applyBorder="1"/>
    <xf numFmtId="49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N14" sqref="N14"/>
    </sheetView>
  </sheetViews>
  <sheetFormatPr defaultRowHeight="16.5" x14ac:dyDescent="0.25"/>
  <cols>
    <col min="1" max="1" width="9.140625" style="23"/>
    <col min="2" max="2" width="16.85546875" style="4" bestFit="1" customWidth="1"/>
    <col min="3" max="3" width="12.85546875" style="4" bestFit="1" customWidth="1"/>
    <col min="4" max="4" width="43.85546875" style="4" bestFit="1" customWidth="1"/>
    <col min="5" max="5" width="16.85546875" style="4" bestFit="1" customWidth="1"/>
    <col min="6" max="6" width="13.42578125" style="5" customWidth="1"/>
    <col min="7" max="9" width="9.140625" style="4"/>
    <col min="10" max="10" width="10.85546875" style="5" bestFit="1" customWidth="1"/>
    <col min="11" max="11" width="10.42578125" style="4" bestFit="1" customWidth="1"/>
    <col min="12" max="12" width="9.140625" style="4"/>
    <col min="13" max="13" width="15.7109375" style="4" bestFit="1" customWidth="1"/>
    <col min="14" max="14" width="10.42578125" style="4" bestFit="1" customWidth="1"/>
    <col min="15" max="16384" width="9.140625" style="4"/>
  </cols>
  <sheetData>
    <row r="1" spans="1:14" x14ac:dyDescent="0.25">
      <c r="A1" s="1" t="s">
        <v>0</v>
      </c>
      <c r="B1" s="2"/>
      <c r="C1" s="2"/>
      <c r="D1" s="2"/>
      <c r="E1" s="2"/>
      <c r="F1" s="3"/>
    </row>
    <row r="2" spans="1:14" s="10" customFormat="1" ht="49.5" x14ac:dyDescent="0.25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7"/>
      <c r="I2" s="7" t="s">
        <v>8</v>
      </c>
      <c r="J2" s="8" t="s">
        <v>9</v>
      </c>
      <c r="K2" s="7" t="s">
        <v>10</v>
      </c>
      <c r="L2" s="7" t="s">
        <v>11</v>
      </c>
      <c r="M2" s="9" t="s">
        <v>12</v>
      </c>
    </row>
    <row r="3" spans="1:14" x14ac:dyDescent="0.25">
      <c r="A3" s="11" t="s">
        <v>13</v>
      </c>
      <c r="B3" s="12" t="s">
        <v>14</v>
      </c>
      <c r="C3" s="12" t="str">
        <f>VLOOKUP(MID(B3,2,2),$E$14:$F$20,2,0)</f>
        <v xml:space="preserve">Ac Milan </v>
      </c>
      <c r="D3" s="12" t="str">
        <f>VLOOKUP(LEFT(B3,1),$A$14:$B$19,2,0)</f>
        <v>Ý</v>
      </c>
      <c r="E3" s="12" t="str">
        <f>IF(OR(D3="PHÁP",D3="ANH"),"ANH",IF(OR(D3="TÂY BAN NHA",D3="BỒ ĐÀO NHA"),"TÂY BAN NHA","ĐỨC"))</f>
        <v>ĐỨC</v>
      </c>
      <c r="F3" s="13">
        <v>80000</v>
      </c>
      <c r="G3" s="12">
        <f>VLOOKUP(C3,$F$14:$G$20,2,0)</f>
        <v>12</v>
      </c>
      <c r="H3" s="12">
        <f>IF(D3=E3,G3*90%,G3*1)</f>
        <v>12</v>
      </c>
      <c r="I3" s="12">
        <f>IF(E3="ANH",G3*1%,0)</f>
        <v>0</v>
      </c>
      <c r="J3" s="13">
        <f>F3*(H3+I3)</f>
        <v>960000</v>
      </c>
      <c r="K3" s="12" t="str">
        <f>IF(AND(RIGHT(B3,1)="1",J3&gt;=900000),"LÃI",IF(AND(RIGHT(B3,1)="2",J3&gt;=600000),"LÃI","LỖ"))</f>
        <v>LÃI</v>
      </c>
      <c r="L3" s="12">
        <f>F3*(G3-H3)</f>
        <v>0</v>
      </c>
      <c r="M3" s="12" t="str">
        <f>RIGHT(B3,1)</f>
        <v>1</v>
      </c>
    </row>
    <row r="4" spans="1:14" x14ac:dyDescent="0.25">
      <c r="A4" s="11" t="s">
        <v>15</v>
      </c>
      <c r="B4" s="12" t="s">
        <v>16</v>
      </c>
      <c r="C4" s="12" t="str">
        <f t="shared" ref="C4:C9" si="0">VLOOKUP(MID(B4,2,2),$E$14:$F$20,2,0)</f>
        <v>Manchaster</v>
      </c>
      <c r="D4" s="12" t="str">
        <f t="shared" ref="D4:D9" si="1">VLOOKUP(LEFT(B4,1),$A$14:$B$19,2,0)</f>
        <v>ANH</v>
      </c>
      <c r="E4" s="12" t="str">
        <f t="shared" ref="E4:E9" si="2">IF(OR(D4="PHÁP",D4="ANH"),"ANH",IF(OR(D4="TÂY BAN NHA",D4="BỒ ĐÀO NHA"),"TÂY BAN NHA","ĐỨC"))</f>
        <v>ANH</v>
      </c>
      <c r="F4" s="13">
        <v>60000</v>
      </c>
      <c r="G4" s="12">
        <f t="shared" ref="G4:G9" si="3">VLOOKUP(C4,$F$14:$G$20,2,0)</f>
        <v>10</v>
      </c>
      <c r="H4" s="12">
        <f t="shared" ref="H4:H9" si="4">IF(D4=E4,G4*90%,G4*1)</f>
        <v>9</v>
      </c>
      <c r="I4" s="12">
        <f t="shared" ref="I4:I9" si="5">IF(E4="ANH",G4*1%,0)</f>
        <v>0.1</v>
      </c>
      <c r="J4" s="13">
        <f t="shared" ref="J4:J9" si="6">F4*(H4+I4)</f>
        <v>546000</v>
      </c>
      <c r="K4" s="12" t="str">
        <f t="shared" ref="K4:K9" si="7">IF(AND(RIGHT(B4,1)="1",J4&gt;=900000),"LÃI",IF(AND(RIGHT(B4,1)="2",J4&gt;=600000),"LÃI","LỖ"))</f>
        <v>LỖ</v>
      </c>
      <c r="L4" s="12">
        <f t="shared" ref="L4:L9" si="8">F4*(G4-H4)</f>
        <v>60000</v>
      </c>
      <c r="M4" s="12" t="str">
        <f t="shared" ref="M4:M9" si="9">RIGHT(B4,1)</f>
        <v>2</v>
      </c>
    </row>
    <row r="5" spans="1:14" x14ac:dyDescent="0.25">
      <c r="A5" s="11" t="s">
        <v>17</v>
      </c>
      <c r="B5" s="12" t="s">
        <v>18</v>
      </c>
      <c r="C5" s="12" t="str">
        <f t="shared" si="0"/>
        <v>Paris SG</v>
      </c>
      <c r="D5" s="12" t="str">
        <f t="shared" si="1"/>
        <v>PHÁP</v>
      </c>
      <c r="E5" s="12" t="str">
        <f t="shared" si="2"/>
        <v>ANH</v>
      </c>
      <c r="F5" s="13">
        <v>50000</v>
      </c>
      <c r="G5" s="12">
        <f t="shared" si="3"/>
        <v>12</v>
      </c>
      <c r="H5" s="12">
        <f t="shared" si="4"/>
        <v>12</v>
      </c>
      <c r="I5" s="12">
        <f t="shared" si="5"/>
        <v>0.12</v>
      </c>
      <c r="J5" s="13">
        <f t="shared" si="6"/>
        <v>606000</v>
      </c>
      <c r="K5" s="12" t="str">
        <f t="shared" si="7"/>
        <v>LÃI</v>
      </c>
      <c r="L5" s="12">
        <f t="shared" si="8"/>
        <v>0</v>
      </c>
      <c r="M5" s="12" t="str">
        <f t="shared" si="9"/>
        <v>2</v>
      </c>
    </row>
    <row r="6" spans="1:14" x14ac:dyDescent="0.25">
      <c r="A6" s="11" t="s">
        <v>19</v>
      </c>
      <c r="B6" s="12" t="s">
        <v>20</v>
      </c>
      <c r="C6" s="12" t="str">
        <f t="shared" si="0"/>
        <v>Barcelona</v>
      </c>
      <c r="D6" s="12" t="str">
        <f t="shared" si="1"/>
        <v>TÂY BAN NHA</v>
      </c>
      <c r="E6" s="12" t="str">
        <f t="shared" si="2"/>
        <v>TÂY BAN NHA</v>
      </c>
      <c r="F6" s="13">
        <v>100000</v>
      </c>
      <c r="G6" s="12">
        <f t="shared" si="3"/>
        <v>10</v>
      </c>
      <c r="H6" s="12">
        <f t="shared" si="4"/>
        <v>9</v>
      </c>
      <c r="I6" s="12">
        <f t="shared" si="5"/>
        <v>0</v>
      </c>
      <c r="J6" s="13">
        <f t="shared" si="6"/>
        <v>900000</v>
      </c>
      <c r="K6" s="12" t="str">
        <f t="shared" si="7"/>
        <v>LÃI</v>
      </c>
      <c r="L6" s="12">
        <f t="shared" si="8"/>
        <v>100000</v>
      </c>
      <c r="M6" s="12" t="str">
        <f t="shared" si="9"/>
        <v>1</v>
      </c>
    </row>
    <row r="7" spans="1:14" x14ac:dyDescent="0.25">
      <c r="A7" s="11" t="s">
        <v>21</v>
      </c>
      <c r="B7" s="12" t="s">
        <v>22</v>
      </c>
      <c r="C7" s="12" t="str">
        <f t="shared" si="0"/>
        <v>Real Madrit</v>
      </c>
      <c r="D7" s="12" t="str">
        <f t="shared" si="1"/>
        <v>TÂY BAN NHA</v>
      </c>
      <c r="E7" s="12" t="str">
        <f t="shared" si="2"/>
        <v>TÂY BAN NHA</v>
      </c>
      <c r="F7" s="13">
        <v>80000</v>
      </c>
      <c r="G7" s="12">
        <f t="shared" si="3"/>
        <v>10</v>
      </c>
      <c r="H7" s="12">
        <f t="shared" si="4"/>
        <v>9</v>
      </c>
      <c r="I7" s="12">
        <f t="shared" si="5"/>
        <v>0</v>
      </c>
      <c r="J7" s="13">
        <f t="shared" si="6"/>
        <v>720000</v>
      </c>
      <c r="K7" s="12" t="str">
        <f t="shared" si="7"/>
        <v>LỖ</v>
      </c>
      <c r="L7" s="12">
        <f t="shared" si="8"/>
        <v>80000</v>
      </c>
      <c r="M7" s="12" t="str">
        <f t="shared" si="9"/>
        <v>1</v>
      </c>
    </row>
    <row r="8" spans="1:14" x14ac:dyDescent="0.25">
      <c r="A8" s="11" t="s">
        <v>23</v>
      </c>
      <c r="B8" s="12" t="s">
        <v>24</v>
      </c>
      <c r="C8" s="12" t="str">
        <f t="shared" si="0"/>
        <v>B.Munich</v>
      </c>
      <c r="D8" s="12" t="str">
        <f t="shared" si="1"/>
        <v>ĐỨC</v>
      </c>
      <c r="E8" s="12" t="str">
        <f t="shared" si="2"/>
        <v>ĐỨC</v>
      </c>
      <c r="F8" s="13">
        <v>70000</v>
      </c>
      <c r="G8" s="12">
        <f t="shared" si="3"/>
        <v>10</v>
      </c>
      <c r="H8" s="12">
        <f t="shared" si="4"/>
        <v>9</v>
      </c>
      <c r="I8" s="12">
        <f t="shared" si="5"/>
        <v>0</v>
      </c>
      <c r="J8" s="13">
        <f t="shared" si="6"/>
        <v>630000</v>
      </c>
      <c r="K8" s="12" t="str">
        <f t="shared" si="7"/>
        <v>LÃI</v>
      </c>
      <c r="L8" s="12">
        <f t="shared" si="8"/>
        <v>70000</v>
      </c>
      <c r="M8" s="12" t="str">
        <f t="shared" si="9"/>
        <v>2</v>
      </c>
    </row>
    <row r="9" spans="1:14" x14ac:dyDescent="0.25">
      <c r="A9" s="11" t="s">
        <v>25</v>
      </c>
      <c r="B9" s="12" t="s">
        <v>26</v>
      </c>
      <c r="C9" s="12" t="str">
        <f t="shared" si="0"/>
        <v>Benfica</v>
      </c>
      <c r="D9" s="12" t="str">
        <f t="shared" si="1"/>
        <v>BỒ ĐÀO NHA</v>
      </c>
      <c r="E9" s="12" t="str">
        <f t="shared" si="2"/>
        <v>TÂY BAN NHA</v>
      </c>
      <c r="F9" s="13">
        <v>40000</v>
      </c>
      <c r="G9" s="12">
        <f t="shared" si="3"/>
        <v>7</v>
      </c>
      <c r="H9" s="12">
        <f t="shared" si="4"/>
        <v>7</v>
      </c>
      <c r="I9" s="12">
        <f t="shared" si="5"/>
        <v>0</v>
      </c>
      <c r="J9" s="13">
        <f t="shared" si="6"/>
        <v>280000</v>
      </c>
      <c r="K9" s="12" t="str">
        <f t="shared" si="7"/>
        <v>LỖ</v>
      </c>
      <c r="L9" s="12">
        <f t="shared" si="8"/>
        <v>0</v>
      </c>
      <c r="M9" s="12" t="str">
        <f t="shared" si="9"/>
        <v>2</v>
      </c>
    </row>
    <row r="12" spans="1:14" s="15" customFormat="1" ht="17.25" x14ac:dyDescent="0.3">
      <c r="A12" s="14" t="s">
        <v>27</v>
      </c>
      <c r="D12" s="15" t="s">
        <v>28</v>
      </c>
      <c r="F12" s="16"/>
      <c r="J12" s="16"/>
      <c r="L12" s="15" t="s">
        <v>29</v>
      </c>
    </row>
    <row r="13" spans="1:14" s="10" customFormat="1" ht="33" x14ac:dyDescent="0.25">
      <c r="A13" s="6" t="s">
        <v>30</v>
      </c>
      <c r="B13" s="7" t="s">
        <v>4</v>
      </c>
      <c r="C13" s="17"/>
      <c r="D13" s="17"/>
      <c r="E13" s="7" t="s">
        <v>31</v>
      </c>
      <c r="F13" s="18" t="s">
        <v>32</v>
      </c>
      <c r="G13" s="7" t="s">
        <v>33</v>
      </c>
      <c r="H13" s="19"/>
      <c r="I13" s="19"/>
      <c r="J13" s="20"/>
      <c r="K13" s="17"/>
      <c r="L13" s="7" t="s">
        <v>12</v>
      </c>
      <c r="M13" s="7" t="s">
        <v>34</v>
      </c>
    </row>
    <row r="14" spans="1:14" x14ac:dyDescent="0.25">
      <c r="A14" s="11" t="s">
        <v>35</v>
      </c>
      <c r="B14" s="12" t="s">
        <v>36</v>
      </c>
      <c r="E14" s="12" t="s">
        <v>37</v>
      </c>
      <c r="F14" s="21" t="s">
        <v>38</v>
      </c>
      <c r="G14" s="12">
        <v>12</v>
      </c>
      <c r="H14" s="22"/>
      <c r="I14" s="22"/>
      <c r="L14" s="12">
        <v>1</v>
      </c>
      <c r="M14" s="12">
        <f>SUMIF($M$3:$M$9,"1",$J$3:$J$9)</f>
        <v>2580000</v>
      </c>
    </row>
    <row r="15" spans="1:14" x14ac:dyDescent="0.25">
      <c r="A15" s="11" t="s">
        <v>39</v>
      </c>
      <c r="B15" s="12" t="s">
        <v>40</v>
      </c>
      <c r="E15" s="12" t="s">
        <v>41</v>
      </c>
      <c r="F15" s="21" t="s">
        <v>42</v>
      </c>
      <c r="G15" s="12">
        <v>10</v>
      </c>
      <c r="H15" s="22"/>
      <c r="I15" s="22"/>
      <c r="L15" s="12">
        <v>2</v>
      </c>
      <c r="M15" s="12">
        <f>SUMIF($M$3:$M$9,"2",$J$3:$J$9)</f>
        <v>2062000</v>
      </c>
      <c r="N15" s="4">
        <f>SUMIF($M$3:$M$9,"2",$J$3:$J$9)</f>
        <v>2062000</v>
      </c>
    </row>
    <row r="16" spans="1:14" x14ac:dyDescent="0.25">
      <c r="A16" s="11" t="s">
        <v>43</v>
      </c>
      <c r="B16" s="12" t="s">
        <v>44</v>
      </c>
      <c r="E16" s="12" t="s">
        <v>45</v>
      </c>
      <c r="F16" s="21" t="s">
        <v>46</v>
      </c>
      <c r="G16" s="12">
        <v>7</v>
      </c>
      <c r="H16" s="22"/>
      <c r="I16" s="22"/>
    </row>
    <row r="17" spans="1:9" x14ac:dyDescent="0.25">
      <c r="A17" s="11" t="s">
        <v>47</v>
      </c>
      <c r="B17" s="12" t="s">
        <v>48</v>
      </c>
      <c r="E17" s="12" t="s">
        <v>49</v>
      </c>
      <c r="F17" s="21" t="s">
        <v>50</v>
      </c>
      <c r="G17" s="12">
        <v>10</v>
      </c>
      <c r="H17" s="22"/>
      <c r="I17" s="22"/>
    </row>
    <row r="18" spans="1:9" x14ac:dyDescent="0.25">
      <c r="A18" s="11" t="s">
        <v>51</v>
      </c>
      <c r="B18" s="12" t="s">
        <v>52</v>
      </c>
      <c r="E18" s="12" t="s">
        <v>53</v>
      </c>
      <c r="F18" s="21" t="s">
        <v>54</v>
      </c>
      <c r="G18" s="12">
        <v>10</v>
      </c>
      <c r="H18" s="22"/>
      <c r="I18" s="22"/>
    </row>
    <row r="19" spans="1:9" x14ac:dyDescent="0.25">
      <c r="A19" s="11" t="s">
        <v>55</v>
      </c>
      <c r="B19" s="12" t="s">
        <v>56</v>
      </c>
      <c r="E19" s="12" t="s">
        <v>57</v>
      </c>
      <c r="F19" s="21" t="s">
        <v>58</v>
      </c>
      <c r="G19" s="12">
        <v>12</v>
      </c>
      <c r="H19" s="22"/>
      <c r="I19" s="22"/>
    </row>
    <row r="20" spans="1:9" x14ac:dyDescent="0.25">
      <c r="E20" s="12" t="s">
        <v>59</v>
      </c>
      <c r="F20" s="21" t="s">
        <v>60</v>
      </c>
      <c r="G20" s="12">
        <v>10</v>
      </c>
      <c r="H20" s="22"/>
      <c r="I20" s="22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90(CHƯA)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uyentrang</dc:creator>
  <cp:lastModifiedBy>uyentrang</cp:lastModifiedBy>
  <dcterms:created xsi:type="dcterms:W3CDTF">2019-02-13T05:20:29Z</dcterms:created>
  <dcterms:modified xsi:type="dcterms:W3CDTF">2019-02-13T05:21:05Z</dcterms:modified>
</cp:coreProperties>
</file>